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8DBFA803-4967-433A-AE45-9736A57E600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- AYUDA -" sheetId="6" r:id="rId1"/>
    <sheet name="Hora máquina" sheetId="1" r:id="rId2"/>
    <sheet name="Cálculo del Costo por hora" sheetId="5" r:id="rId3"/>
  </sheets>
  <externalReferences>
    <externalReference r:id="rId4"/>
  </externalReferences>
  <definedNames>
    <definedName name="Aniversarios">'[1]Feriados y fechas importantes'!$E$7:$E$49</definedName>
    <definedName name="_xlnm.Print_Area" localSheetId="2">'Cálculo del Costo por hora'!$A$4:$G$38</definedName>
    <definedName name="_xlnm.Print_Area" localSheetId="1">'Hora máquina'!$A$2:$J$38</definedName>
    <definedName name="Feriados">'[1]Feriados y fechas importantes'!$B$7:$B$49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" l="1"/>
  <c r="E29" i="5"/>
  <c r="E28" i="5"/>
  <c r="E24" i="5"/>
  <c r="E23" i="5"/>
  <c r="G25" i="1"/>
  <c r="F30" i="5" l="1"/>
  <c r="F29" i="5"/>
  <c r="F28" i="5"/>
  <c r="F24" i="5"/>
  <c r="F23" i="5"/>
  <c r="E16" i="5"/>
  <c r="E15" i="5"/>
  <c r="E13" i="5"/>
  <c r="E14" i="5"/>
  <c r="E12" i="5"/>
  <c r="E11" i="5"/>
  <c r="F15" i="5" l="1"/>
  <c r="F13" i="5"/>
  <c r="F11" i="5"/>
  <c r="E17" i="5" s="1"/>
  <c r="F31" i="5"/>
  <c r="F17" i="5" l="1"/>
  <c r="F18" i="5" s="1"/>
  <c r="G24" i="1"/>
  <c r="E22" i="5" s="1"/>
  <c r="F22" i="5" s="1"/>
  <c r="G19" i="1"/>
  <c r="E21" i="5" s="1"/>
  <c r="F21" i="5" s="1"/>
  <c r="F25" i="5" l="1"/>
  <c r="F6" i="5" s="1"/>
</calcChain>
</file>

<file path=xl/sharedStrings.xml><?xml version="1.0" encoding="utf-8"?>
<sst xmlns="http://schemas.openxmlformats.org/spreadsheetml/2006/main" count="109" uniqueCount="106">
  <si>
    <t>Vm</t>
  </si>
  <si>
    <t>Valor de la máquina o equipo considerado como nuevo</t>
  </si>
  <si>
    <t>Vr</t>
  </si>
  <si>
    <t>Valor de rescate de la máquina o equipo</t>
  </si>
  <si>
    <t>Ve</t>
  </si>
  <si>
    <t>Vida económica (horas efectivas de trabajo)</t>
  </si>
  <si>
    <t>Hea</t>
  </si>
  <si>
    <t>Número de horas efectivas de trabajo durante el año</t>
  </si>
  <si>
    <t>i</t>
  </si>
  <si>
    <t>Tasa de interés anual</t>
  </si>
  <si>
    <t>s</t>
  </si>
  <si>
    <t>Prima anual promedio de seguros</t>
  </si>
  <si>
    <t>Ko</t>
  </si>
  <si>
    <t xml:space="preserve">Coeficiente por mantenimiento tanto mayor como menor </t>
  </si>
  <si>
    <t>Tipo de combustible</t>
  </si>
  <si>
    <t>Gas Licuado</t>
  </si>
  <si>
    <t>HP</t>
  </si>
  <si>
    <t>Caballos de fuerza</t>
  </si>
  <si>
    <t>Fo</t>
  </si>
  <si>
    <t>Factor de operación de la maquinaría o equipo</t>
  </si>
  <si>
    <t>Ce</t>
  </si>
  <si>
    <t>Coeficiente de combustible determinado por la experiencia</t>
  </si>
  <si>
    <t>Gh=Hp*Fo*Ce</t>
  </si>
  <si>
    <t>Cantidad de combustible utilizado por hora efectiva de trabajo. (lts)</t>
  </si>
  <si>
    <t>Pc=</t>
  </si>
  <si>
    <t>Precio del combustible (por litro)</t>
  </si>
  <si>
    <t>CC</t>
  </si>
  <si>
    <t>Capacidad del cárter lts</t>
  </si>
  <si>
    <t>Tc</t>
  </si>
  <si>
    <t>Tiempo para el cambio de aceite  “Tc” (horas)</t>
  </si>
  <si>
    <t>Ca</t>
  </si>
  <si>
    <t>Coeficiente experimental para lubricante consumido por hora (lts)</t>
  </si>
  <si>
    <t>Ah=Ca*HP*Fo</t>
  </si>
  <si>
    <t>Cantidad de aceites lubricantes  consumidos por hora efectiva de trabajo</t>
  </si>
  <si>
    <t>Ga=CC/Tc</t>
  </si>
  <si>
    <t xml:space="preserve">Consumo entre cambios sucesivos de lubricantes </t>
  </si>
  <si>
    <t>Pa</t>
  </si>
  <si>
    <t>Costo de los aceites lubricantes (por litro)</t>
  </si>
  <si>
    <t>Pn</t>
  </si>
  <si>
    <t>Valor de las neumáticos o llantas</t>
  </si>
  <si>
    <t>Vn</t>
  </si>
  <si>
    <t>Horas de vida económica de las llantas</t>
  </si>
  <si>
    <t>Va</t>
  </si>
  <si>
    <t>Horas de vida económica de las piezas especiales</t>
  </si>
  <si>
    <t>Valor de las piezas especiales</t>
  </si>
  <si>
    <t>Sr</t>
  </si>
  <si>
    <t>Salario real del personal necesario para operar la máquina o equipo</t>
  </si>
  <si>
    <t>Ht</t>
  </si>
  <si>
    <t>Horas efectivas de trabajo de la maquinaria dentro del turno</t>
  </si>
  <si>
    <t>Kh</t>
  </si>
  <si>
    <t>Mo</t>
  </si>
  <si>
    <t>Ks</t>
  </si>
  <si>
    <t>OPERACIÓN</t>
  </si>
  <si>
    <t>Costos</t>
  </si>
  <si>
    <t>Fórmula</t>
  </si>
  <si>
    <t>Costos horarios</t>
  </si>
  <si>
    <t>Costo por Depreciación</t>
  </si>
  <si>
    <t>D =</t>
  </si>
  <si>
    <t>Vm – Vr</t>
  </si>
  <si>
    <t>Costo por Inversión</t>
  </si>
  <si>
    <t>lm =</t>
  </si>
  <si>
    <t>(Vm + Vr)*i</t>
  </si>
  <si>
    <t>2Hea</t>
  </si>
  <si>
    <t>Costo por Seguros</t>
  </si>
  <si>
    <t>Sm =</t>
  </si>
  <si>
    <t>(Vm +Vr)*s</t>
  </si>
  <si>
    <t>Costo por Mantenimiento</t>
  </si>
  <si>
    <t>Mn =</t>
  </si>
  <si>
    <t xml:space="preserve"> Ko*D</t>
  </si>
  <si>
    <t>Costo por Combustibles</t>
  </si>
  <si>
    <t xml:space="preserve">Co = </t>
  </si>
  <si>
    <t>Gh * Pc</t>
  </si>
  <si>
    <t>Costo por lubricantes</t>
  </si>
  <si>
    <t xml:space="preserve">Lb = </t>
  </si>
  <si>
    <t>( Ah + Ga ) *Pa</t>
  </si>
  <si>
    <t>Costo por llantas</t>
  </si>
  <si>
    <t>N =</t>
  </si>
  <si>
    <t xml:space="preserve"> Pn/Vn</t>
  </si>
  <si>
    <t>Costo por piezas especiales</t>
  </si>
  <si>
    <t xml:space="preserve">Ae = </t>
  </si>
  <si>
    <t>Pa/Va</t>
  </si>
  <si>
    <t>Costo por salarios de operación</t>
  </si>
  <si>
    <t>Po =</t>
  </si>
  <si>
    <t>Sr/Ht</t>
  </si>
  <si>
    <t>Costo por herramienta de mano</t>
  </si>
  <si>
    <t xml:space="preserve">Hm = </t>
  </si>
  <si>
    <t>Kh*Mo</t>
  </si>
  <si>
    <t>Costo directo por equipo de seguridad</t>
  </si>
  <si>
    <t xml:space="preserve">Es = </t>
  </si>
  <si>
    <t>Ks*Mo</t>
  </si>
  <si>
    <t>Costo por hora máquina</t>
  </si>
  <si>
    <t>REFERENCIA</t>
  </si>
  <si>
    <t>DESCRIPCIÓN</t>
  </si>
  <si>
    <t>VALOR</t>
  </si>
  <si>
    <t>Coeficiente en función del tipo de trabajo y de la herramienta requerida</t>
  </si>
  <si>
    <t>Costo unitario por concepto de mano de obra</t>
  </si>
  <si>
    <t>Coeficiente por tipo de trabajo y equipo requerido para la seguridad</t>
  </si>
  <si>
    <t>COSTOS FIJOS</t>
  </si>
  <si>
    <t>SUMA DE COSTOS POR CONSUMO -CCO-</t>
  </si>
  <si>
    <t>SUMA DE COSTOS FIJOS -CFI-</t>
  </si>
  <si>
    <t>COSTOS POR CONSUMO</t>
  </si>
  <si>
    <t>COSTOS POR OPERACIÓN</t>
  </si>
  <si>
    <t xml:space="preserve">SUMA DE COSTOS POR OPERACIÓN - COP- </t>
  </si>
  <si>
    <t>COSTO HORARIO: CFI+CCO+COP</t>
  </si>
  <si>
    <t xml:space="preserve">Ingrese en la columna G la información requerida 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</si>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</sst>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_-;\-&quot;$&quot;* #,##0.000_-;_-&quot;$&quot;* &quot;-&quot;??_-;_-@_-"/>
    <numFmt numFmtId="165" formatCode="&quot;$&quot;\ #,##0.00"/>
    <numFmt numFmtId="166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4F8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E4F8FF"/>
      </top>
      <bottom style="medium">
        <color rgb="FFE4F8FF"/>
      </bottom>
      <diagonal/>
    </border>
    <border>
      <left style="medium">
        <color theme="0" tint="-4.9989318521683403E-2"/>
      </left>
      <right/>
      <top/>
      <bottom style="slantDashDot">
        <color theme="0" tint="-4.9989318521683403E-2"/>
      </bottom>
      <diagonal/>
    </border>
    <border>
      <left/>
      <right/>
      <top/>
      <bottom style="slantDashDot">
        <color theme="0" tint="-4.9989318521683403E-2"/>
      </bottom>
      <diagonal/>
    </border>
    <border>
      <left/>
      <right style="medium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/>
      <right/>
      <top style="medium">
        <color rgb="FFE4F8FF"/>
      </top>
      <bottom/>
      <diagonal/>
    </border>
    <border>
      <left/>
      <right/>
      <top style="slantDashDot">
        <color theme="0" tint="-4.9989318521683403E-2"/>
      </top>
      <bottom style="slantDashDot">
        <color theme="0" tint="-4.9989318521683403E-2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 style="slantDashDot">
        <color theme="0" tint="-4.9989318521683403E-2"/>
      </top>
      <bottom/>
      <diagonal/>
    </border>
    <border>
      <left/>
      <right style="medium">
        <color theme="0" tint="-4.9989318521683403E-2"/>
      </right>
      <top style="slantDashDot">
        <color theme="0" tint="-4.9989318521683403E-2"/>
      </top>
      <bottom/>
      <diagonal/>
    </border>
    <border>
      <left/>
      <right style="medium">
        <color theme="0" tint="-4.9989318521683403E-2"/>
      </right>
      <top/>
      <bottom style="slantDashDot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slantDashDot">
        <color theme="0" tint="-4.9989318521683403E-2"/>
      </bottom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 tint="0.49998474074526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44" fontId="5" fillId="0" borderId="0" xfId="2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10" fontId="5" fillId="0" borderId="0" xfId="3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164" fontId="5" fillId="0" borderId="0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3" borderId="0" xfId="0" applyFill="1"/>
    <xf numFmtId="0" fontId="9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9" fontId="11" fillId="0" borderId="2" xfId="3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8" fillId="3" borderId="0" xfId="0" applyFont="1" applyFill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165" fontId="11" fillId="2" borderId="19" xfId="0" applyNumberFormat="1" applyFont="1" applyFill="1" applyBorder="1" applyAlignment="1">
      <alignment horizontal="center" vertical="center"/>
    </xf>
    <xf numFmtId="165" fontId="11" fillId="2" borderId="14" xfId="0" applyNumberFormat="1" applyFont="1" applyFill="1" applyBorder="1" applyAlignment="1">
      <alignment horizontal="center" vertical="center"/>
    </xf>
    <xf numFmtId="165" fontId="14" fillId="3" borderId="11" xfId="2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165" fontId="11" fillId="2" borderId="2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0" xfId="4"/>
    <xf numFmtId="0" fontId="9" fillId="0" borderId="0" xfId="4" applyFont="1" applyAlignment="1">
      <alignment vertical="center"/>
    </xf>
    <xf numFmtId="0" fontId="9" fillId="0" borderId="0" xfId="4" applyFont="1" applyAlignment="1">
      <alignment vertical="top"/>
    </xf>
    <xf numFmtId="0" fontId="12" fillId="2" borderId="11" xfId="0" applyFont="1" applyFill="1" applyBorder="1" applyAlignment="1">
      <alignment horizontal="center" vertical="center"/>
    </xf>
    <xf numFmtId="166" fontId="12" fillId="2" borderId="11" xfId="1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4" borderId="11" xfId="0" applyFont="1" applyFill="1" applyBorder="1" applyAlignment="1">
      <alignment horizontal="center" vertical="center" wrapText="1"/>
    </xf>
    <xf numFmtId="165" fontId="11" fillId="2" borderId="14" xfId="0" applyNumberFormat="1" applyFont="1" applyFill="1" applyBorder="1" applyAlignment="1">
      <alignment horizontal="center" vertical="center"/>
    </xf>
    <xf numFmtId="165" fontId="11" fillId="2" borderId="19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3" xfId="4" xr:uid="{00000000-0005-0000-0000-000003000000}"/>
    <cellStyle name="Porcentaje" xfId="3" builtinId="5"/>
  </cellStyles>
  <dxfs count="0"/>
  <tableStyles count="0" defaultTableStyle="TableStyleMedium2" defaultPivotStyle="PivotStyleLight16"/>
  <colors>
    <mruColors>
      <color rgb="FFE4F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152400</xdr:rowOff>
    </xdr:from>
    <xdr:to>
      <xdr:col>7</xdr:col>
      <xdr:colOff>0</xdr:colOff>
      <xdr:row>25</xdr:row>
      <xdr:rowOff>28575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390650"/>
          <a:ext cx="7623175" cy="426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La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plantilla de Excel Costo por hora máquina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calcula, con base a los valores ingresados cuánto es el costo que tiene una hora de trabajo máquina.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siga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"Hora máquina" complete la información solicitada en la columna G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"Cálculo del Costo por Hora" obtendrá el valor que cuesta el trabajo de la máquina por hora abierto por Costo Fijo, Costo Consumo y Costo por operación y a nivel total.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71437</xdr:colOff>
      <xdr:row>0</xdr:row>
      <xdr:rowOff>59531</xdr:rowOff>
    </xdr:from>
    <xdr:to>
      <xdr:col>5</xdr:col>
      <xdr:colOff>361949</xdr:colOff>
      <xdr:row>2</xdr:row>
      <xdr:rowOff>90487</xdr:rowOff>
    </xdr:to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45281" y="59531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177800</xdr:rowOff>
    </xdr:from>
    <xdr:to>
      <xdr:col>5</xdr:col>
      <xdr:colOff>2248429</xdr:colOff>
      <xdr:row>2</xdr:row>
      <xdr:rowOff>22225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39750" y="177800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31750</xdr:colOff>
      <xdr:row>1</xdr:row>
      <xdr:rowOff>0</xdr:rowOff>
    </xdr:from>
    <xdr:to>
      <xdr:col>4</xdr:col>
      <xdr:colOff>1878012</xdr:colOff>
      <xdr:row>2</xdr:row>
      <xdr:rowOff>34925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71500" y="190500"/>
          <a:ext cx="5338762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Costo por hora</a:t>
          </a:r>
          <a:r>
            <a:rPr lang="en-US" sz="2400" b="1" baseline="0">
              <a:solidFill>
                <a:schemeClr val="bg1"/>
              </a:solidFill>
            </a:rPr>
            <a:t> máquina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20/Ya%20subidas/calendario-2021-domingo-a-sab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 AYUDA -"/>
      <sheetName val="Calendario 2021 Dom a Sab"/>
      <sheetName val="Feriados y fechas importantes"/>
    </sheetNames>
    <sheetDataSet>
      <sheetData sheetId="0" refreshError="1"/>
      <sheetData sheetId="1" refreshError="1"/>
      <sheetData sheetId="2">
        <row r="7">
          <cell r="B7">
            <v>44197</v>
          </cell>
          <cell r="E7">
            <v>44199</v>
          </cell>
        </row>
        <row r="8">
          <cell r="B8">
            <v>44203</v>
          </cell>
          <cell r="E8">
            <v>44260</v>
          </cell>
        </row>
        <row r="9">
          <cell r="B9">
            <v>44317</v>
          </cell>
          <cell r="E9">
            <v>44426</v>
          </cell>
        </row>
        <row r="10">
          <cell r="B10">
            <v>44460</v>
          </cell>
          <cell r="E10">
            <v>44542</v>
          </cell>
        </row>
        <row r="11">
          <cell r="B11">
            <v>44481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"/>
  <sheetViews>
    <sheetView showGridLines="0" zoomScale="80" zoomScaleNormal="80" workbookViewId="0">
      <selection activeCell="I3" sqref="I3"/>
    </sheetView>
  </sheetViews>
  <sheetFormatPr baseColWidth="10" defaultRowHeight="15.75" x14ac:dyDescent="0.25"/>
  <cols>
    <col min="1" max="1" width="4.140625" style="44" customWidth="1"/>
    <col min="2" max="9" width="19" style="44" customWidth="1"/>
    <col min="10" max="10" width="9.28515625" style="44" customWidth="1"/>
    <col min="11" max="16384" width="11.42578125" style="44"/>
  </cols>
  <sheetData>
    <row r="1" spans="2:26" ht="9.9499999999999993" customHeight="1" x14ac:dyDescent="0.25"/>
    <row r="2" spans="2:26" ht="45.7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2:26" ht="42" customHeight="1" x14ac:dyDescent="0.25">
      <c r="B3" s="45" t="s">
        <v>105</v>
      </c>
      <c r="C3" s="46"/>
      <c r="D3" s="46"/>
      <c r="E3" s="46"/>
      <c r="F3" s="46"/>
      <c r="G3" s="46"/>
      <c r="H3" s="46"/>
      <c r="I3" s="46"/>
      <c r="J3" s="46"/>
    </row>
    <row r="4" spans="2:26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8"/>
  <sheetViews>
    <sheetView showGridLines="0" zoomScale="90" zoomScaleNormal="90" workbookViewId="0">
      <selection activeCell="G7" sqref="G7"/>
    </sheetView>
  </sheetViews>
  <sheetFormatPr baseColWidth="10" defaultColWidth="8.140625" defaultRowHeight="15.75" x14ac:dyDescent="0.25"/>
  <cols>
    <col min="1" max="1" width="8.140625" style="1"/>
    <col min="2" max="2" width="19.28515625" style="1" customWidth="1"/>
    <col min="3" max="3" width="6" style="1" bestFit="1" customWidth="1"/>
    <col min="4" max="4" width="14.85546875" style="1" bestFit="1" customWidth="1"/>
    <col min="5" max="5" width="6" style="1" bestFit="1" customWidth="1"/>
    <col min="6" max="6" width="57.42578125" style="1" customWidth="1"/>
    <col min="7" max="7" width="17.5703125" style="1" bestFit="1" customWidth="1"/>
    <col min="8" max="8" width="11.7109375" style="1" bestFit="1" customWidth="1"/>
    <col min="9" max="9" width="13" style="1" bestFit="1" customWidth="1"/>
    <col min="10" max="16384" width="8.140625" style="1"/>
  </cols>
  <sheetData>
    <row r="1" spans="2:11" ht="15" customHeight="1" x14ac:dyDescent="0.25"/>
    <row r="2" spans="2:11" customFormat="1" ht="54.9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5">
      <c r="D3" s="2"/>
    </row>
    <row r="4" spans="2:11" customFormat="1" ht="39.950000000000003" customHeight="1" x14ac:dyDescent="0.25">
      <c r="B4" s="18" t="s">
        <v>90</v>
      </c>
    </row>
    <row r="5" spans="2:11" ht="23.25" customHeight="1" thickBot="1" x14ac:dyDescent="0.3">
      <c r="B5" s="29" t="s">
        <v>104</v>
      </c>
      <c r="C5" s="29"/>
      <c r="D5" s="29"/>
      <c r="E5" s="29"/>
      <c r="F5" s="29"/>
      <c r="G5" s="29"/>
      <c r="H5" s="29"/>
      <c r="I5" s="29"/>
    </row>
    <row r="6" spans="2:11" ht="19.5" thickBot="1" x14ac:dyDescent="0.3">
      <c r="B6" s="19" t="s">
        <v>91</v>
      </c>
      <c r="C6" s="56" t="s">
        <v>92</v>
      </c>
      <c r="D6" s="56"/>
      <c r="E6" s="56"/>
      <c r="F6" s="56"/>
      <c r="G6" s="19" t="s">
        <v>93</v>
      </c>
    </row>
    <row r="7" spans="2:11" ht="19.5" thickBot="1" x14ac:dyDescent="0.35">
      <c r="B7" s="41" t="s">
        <v>0</v>
      </c>
      <c r="C7" s="57" t="s">
        <v>1</v>
      </c>
      <c r="D7" s="57"/>
      <c r="E7" s="57"/>
      <c r="F7" s="58"/>
      <c r="G7" s="27">
        <v>500000</v>
      </c>
      <c r="H7" s="3"/>
      <c r="I7" s="4"/>
    </row>
    <row r="8" spans="2:11" ht="19.5" thickBot="1" x14ac:dyDescent="0.35">
      <c r="B8" s="41" t="s">
        <v>2</v>
      </c>
      <c r="C8" s="57" t="s">
        <v>3</v>
      </c>
      <c r="D8" s="57"/>
      <c r="E8" s="57"/>
      <c r="F8" s="58"/>
      <c r="G8" s="27">
        <v>55000</v>
      </c>
      <c r="H8" s="3"/>
      <c r="I8" s="4"/>
    </row>
    <row r="9" spans="2:11" ht="19.5" thickBot="1" x14ac:dyDescent="0.35">
      <c r="B9" s="41" t="s">
        <v>4</v>
      </c>
      <c r="C9" s="57" t="s">
        <v>5</v>
      </c>
      <c r="D9" s="57"/>
      <c r="E9" s="57"/>
      <c r="F9" s="58"/>
      <c r="G9" s="20">
        <v>9000</v>
      </c>
      <c r="H9" s="3"/>
      <c r="I9" s="5"/>
    </row>
    <row r="10" spans="2:11" ht="19.5" thickBot="1" x14ac:dyDescent="0.35">
      <c r="B10" s="41" t="s">
        <v>6</v>
      </c>
      <c r="C10" s="57" t="s">
        <v>7</v>
      </c>
      <c r="D10" s="57"/>
      <c r="E10" s="57"/>
      <c r="F10" s="58"/>
      <c r="G10" s="20">
        <v>1500</v>
      </c>
      <c r="H10" s="3"/>
      <c r="I10" s="5"/>
    </row>
    <row r="11" spans="2:11" ht="19.5" thickBot="1" x14ac:dyDescent="0.35">
      <c r="B11" s="41" t="s">
        <v>8</v>
      </c>
      <c r="C11" s="57" t="s">
        <v>9</v>
      </c>
      <c r="D11" s="57"/>
      <c r="E11" s="57"/>
      <c r="F11" s="58"/>
      <c r="G11" s="21">
        <v>0.15</v>
      </c>
      <c r="H11" s="3"/>
      <c r="I11" s="6"/>
    </row>
    <row r="12" spans="2:11" ht="15.75" customHeight="1" thickBot="1" x14ac:dyDescent="0.35">
      <c r="B12" s="41" t="s">
        <v>10</v>
      </c>
      <c r="C12" s="57" t="s">
        <v>11</v>
      </c>
      <c r="D12" s="57"/>
      <c r="E12" s="57"/>
      <c r="F12" s="58"/>
      <c r="G12" s="21">
        <v>0.04</v>
      </c>
      <c r="H12" s="3"/>
      <c r="I12" s="6"/>
    </row>
    <row r="13" spans="2:11" ht="19.5" thickBot="1" x14ac:dyDescent="0.35">
      <c r="B13" s="41" t="s">
        <v>12</v>
      </c>
      <c r="C13" s="57" t="s">
        <v>13</v>
      </c>
      <c r="D13" s="57"/>
      <c r="E13" s="57"/>
      <c r="F13" s="58"/>
      <c r="G13" s="20">
        <v>0.88</v>
      </c>
      <c r="H13" s="3"/>
      <c r="I13" s="5"/>
    </row>
    <row r="14" spans="2:11" ht="15.75" customHeight="1" x14ac:dyDescent="0.3">
      <c r="B14" s="23"/>
      <c r="C14" s="24"/>
      <c r="D14" s="24"/>
      <c r="E14" s="24"/>
      <c r="F14" s="24"/>
      <c r="G14" s="24"/>
      <c r="H14" s="3"/>
      <c r="I14" s="5"/>
    </row>
    <row r="15" spans="2:11" ht="15.75" customHeight="1" thickBot="1" x14ac:dyDescent="0.3">
      <c r="B15" s="59" t="s">
        <v>14</v>
      </c>
      <c r="C15" s="59"/>
      <c r="D15" s="59"/>
      <c r="E15" s="59"/>
      <c r="F15" s="59"/>
      <c r="G15" s="25" t="s">
        <v>15</v>
      </c>
      <c r="H15" s="3"/>
      <c r="I15" s="5"/>
    </row>
    <row r="16" spans="2:11" ht="18.75" customHeight="1" thickBot="1" x14ac:dyDescent="0.35">
      <c r="B16" s="42" t="s">
        <v>16</v>
      </c>
      <c r="C16" s="49" t="s">
        <v>17</v>
      </c>
      <c r="D16" s="49"/>
      <c r="E16" s="49"/>
      <c r="F16" s="50"/>
      <c r="G16" s="28">
        <v>240</v>
      </c>
      <c r="H16" s="3"/>
      <c r="I16" s="5"/>
    </row>
    <row r="17" spans="2:18" ht="23.25" customHeight="1" thickBot="1" x14ac:dyDescent="0.35">
      <c r="B17" s="41" t="s">
        <v>18</v>
      </c>
      <c r="C17" s="49" t="s">
        <v>19</v>
      </c>
      <c r="D17" s="49"/>
      <c r="E17" s="49"/>
      <c r="F17" s="50"/>
      <c r="G17" s="20">
        <v>0.75</v>
      </c>
      <c r="H17" s="3"/>
      <c r="I17" s="5"/>
    </row>
    <row r="18" spans="2:18" ht="23.25" customHeight="1" thickBot="1" x14ac:dyDescent="0.35">
      <c r="B18" s="43" t="s">
        <v>20</v>
      </c>
      <c r="C18" s="51" t="s">
        <v>21</v>
      </c>
      <c r="D18" s="51"/>
      <c r="E18" s="51"/>
      <c r="F18" s="52"/>
      <c r="G18" s="22">
        <v>0.2</v>
      </c>
      <c r="H18" s="3"/>
      <c r="I18" s="5"/>
      <c r="O18" s="7"/>
      <c r="P18" s="7"/>
      <c r="Q18" s="7"/>
      <c r="R18" s="7"/>
    </row>
    <row r="19" spans="2:18" ht="30.75" customHeight="1" thickBot="1" x14ac:dyDescent="0.3">
      <c r="B19" s="26" t="s">
        <v>22</v>
      </c>
      <c r="C19" s="53" t="s">
        <v>23</v>
      </c>
      <c r="D19" s="53"/>
      <c r="E19" s="53"/>
      <c r="F19" s="53"/>
      <c r="G19" s="47">
        <f>G18*G17*G16</f>
        <v>36.000000000000007</v>
      </c>
      <c r="H19" s="3"/>
      <c r="I19" s="5"/>
      <c r="O19" s="7"/>
      <c r="P19" s="7"/>
      <c r="Q19" s="7"/>
      <c r="R19" s="7"/>
    </row>
    <row r="20" spans="2:18" ht="19.5" customHeight="1" thickBot="1" x14ac:dyDescent="0.35">
      <c r="B20" s="41" t="s">
        <v>24</v>
      </c>
      <c r="C20" s="54" t="s">
        <v>25</v>
      </c>
      <c r="D20" s="54"/>
      <c r="E20" s="54"/>
      <c r="F20" s="55"/>
      <c r="G20" s="27">
        <v>3.76</v>
      </c>
      <c r="H20" s="3"/>
      <c r="I20" s="8"/>
      <c r="O20" s="7"/>
      <c r="P20" s="7"/>
      <c r="Q20" s="7"/>
      <c r="R20" s="7"/>
    </row>
    <row r="21" spans="2:18" ht="19.5" customHeight="1" thickBot="1" x14ac:dyDescent="0.35">
      <c r="B21" s="41" t="s">
        <v>26</v>
      </c>
      <c r="C21" s="49" t="s">
        <v>27</v>
      </c>
      <c r="D21" s="49"/>
      <c r="E21" s="49"/>
      <c r="F21" s="50"/>
      <c r="G21" s="20">
        <v>17</v>
      </c>
      <c r="H21" s="3"/>
      <c r="I21" s="5"/>
      <c r="O21" s="7"/>
      <c r="P21" s="7"/>
      <c r="Q21" s="7"/>
      <c r="R21" s="7"/>
    </row>
    <row r="22" spans="2:18" ht="19.5" customHeight="1" thickBot="1" x14ac:dyDescent="0.35">
      <c r="B22" s="41" t="s">
        <v>28</v>
      </c>
      <c r="C22" s="49" t="s">
        <v>29</v>
      </c>
      <c r="D22" s="49"/>
      <c r="E22" s="49"/>
      <c r="F22" s="50"/>
      <c r="G22" s="20">
        <v>150</v>
      </c>
      <c r="H22" s="3"/>
      <c r="I22" s="5"/>
      <c r="O22" s="7"/>
      <c r="P22" s="7"/>
      <c r="Q22" s="7"/>
      <c r="R22" s="7"/>
    </row>
    <row r="23" spans="2:18" ht="23.25" customHeight="1" thickBot="1" x14ac:dyDescent="0.35">
      <c r="B23" s="41" t="s">
        <v>30</v>
      </c>
      <c r="C23" s="49" t="s">
        <v>31</v>
      </c>
      <c r="D23" s="49"/>
      <c r="E23" s="49"/>
      <c r="F23" s="50"/>
      <c r="G23" s="20">
        <v>3.5000000000000001E-3</v>
      </c>
      <c r="H23" s="3"/>
      <c r="I23" s="5"/>
    </row>
    <row r="24" spans="2:18" ht="28.5" customHeight="1" thickBot="1" x14ac:dyDescent="0.3">
      <c r="B24" s="26" t="s">
        <v>32</v>
      </c>
      <c r="C24" s="53" t="s">
        <v>33</v>
      </c>
      <c r="D24" s="53"/>
      <c r="E24" s="53"/>
      <c r="F24" s="53"/>
      <c r="G24" s="47">
        <f>G23*G16*G17</f>
        <v>0.63</v>
      </c>
      <c r="H24" s="3"/>
      <c r="I24" s="5"/>
    </row>
    <row r="25" spans="2:18" ht="24" customHeight="1" thickBot="1" x14ac:dyDescent="0.3">
      <c r="B25" s="26" t="s">
        <v>34</v>
      </c>
      <c r="C25" s="53" t="s">
        <v>35</v>
      </c>
      <c r="D25" s="53"/>
      <c r="E25" s="53"/>
      <c r="F25" s="53"/>
      <c r="G25" s="48">
        <f>IFERROR(G21/G22,0)</f>
        <v>0.11333333333333333</v>
      </c>
      <c r="H25" s="3"/>
      <c r="I25" s="5"/>
    </row>
    <row r="26" spans="2:18" ht="19.5" customHeight="1" thickBot="1" x14ac:dyDescent="0.35">
      <c r="B26" s="41" t="s">
        <v>36</v>
      </c>
      <c r="C26" s="49" t="s">
        <v>37</v>
      </c>
      <c r="D26" s="49"/>
      <c r="E26" s="49"/>
      <c r="F26" s="50"/>
      <c r="G26" s="27">
        <v>22</v>
      </c>
      <c r="H26" s="3"/>
      <c r="I26" s="4"/>
    </row>
    <row r="27" spans="2:18" ht="19.5" customHeight="1" thickBot="1" x14ac:dyDescent="0.35">
      <c r="B27" s="41" t="s">
        <v>38</v>
      </c>
      <c r="C27" s="49" t="s">
        <v>39</v>
      </c>
      <c r="D27" s="49"/>
      <c r="E27" s="49"/>
      <c r="F27" s="50"/>
      <c r="G27" s="27">
        <v>15000</v>
      </c>
      <c r="H27" s="3"/>
      <c r="I27" s="5"/>
    </row>
    <row r="28" spans="2:18" ht="19.5" customHeight="1" thickBot="1" x14ac:dyDescent="0.35">
      <c r="B28" s="41" t="s">
        <v>40</v>
      </c>
      <c r="C28" s="49" t="s">
        <v>41</v>
      </c>
      <c r="D28" s="49"/>
      <c r="E28" s="49"/>
      <c r="F28" s="50"/>
      <c r="G28" s="20">
        <v>2000</v>
      </c>
      <c r="H28" s="3"/>
      <c r="I28" s="5"/>
    </row>
    <row r="29" spans="2:18" ht="19.5" customHeight="1" thickBot="1" x14ac:dyDescent="0.35">
      <c r="B29" s="41" t="s">
        <v>42</v>
      </c>
      <c r="C29" s="49" t="s">
        <v>43</v>
      </c>
      <c r="D29" s="49"/>
      <c r="E29" s="49"/>
      <c r="F29" s="50"/>
      <c r="G29" s="20">
        <v>2500</v>
      </c>
      <c r="H29" s="3"/>
      <c r="I29" s="5"/>
    </row>
    <row r="30" spans="2:18" ht="20.25" customHeight="1" thickBot="1" x14ac:dyDescent="0.35">
      <c r="B30" s="41" t="s">
        <v>36</v>
      </c>
      <c r="C30" s="49" t="s">
        <v>44</v>
      </c>
      <c r="D30" s="49"/>
      <c r="E30" s="49"/>
      <c r="F30" s="50"/>
      <c r="G30" s="27">
        <v>5900</v>
      </c>
      <c r="H30" s="3"/>
      <c r="I30" s="5"/>
    </row>
    <row r="31" spans="2:18" ht="19.5" customHeight="1" thickBot="1" x14ac:dyDescent="0.35">
      <c r="B31" s="41" t="s">
        <v>45</v>
      </c>
      <c r="C31" s="49" t="s">
        <v>46</v>
      </c>
      <c r="D31" s="49"/>
      <c r="E31" s="49"/>
      <c r="F31" s="50"/>
      <c r="G31" s="27">
        <v>321.22000000000003</v>
      </c>
      <c r="H31" s="3"/>
      <c r="I31" s="4"/>
    </row>
    <row r="32" spans="2:18" ht="19.5" customHeight="1" thickBot="1" x14ac:dyDescent="0.35">
      <c r="B32" s="41" t="s">
        <v>47</v>
      </c>
      <c r="C32" s="49" t="s">
        <v>48</v>
      </c>
      <c r="D32" s="49"/>
      <c r="E32" s="49"/>
      <c r="F32" s="50"/>
      <c r="G32" s="20">
        <v>8</v>
      </c>
      <c r="H32" s="3"/>
      <c r="I32" s="5"/>
    </row>
    <row r="33" spans="2:9" ht="19.5" customHeight="1" thickBot="1" x14ac:dyDescent="0.35">
      <c r="B33" s="41" t="s">
        <v>49</v>
      </c>
      <c r="C33" s="49" t="s">
        <v>94</v>
      </c>
      <c r="D33" s="49"/>
      <c r="E33" s="49"/>
      <c r="F33" s="50"/>
      <c r="G33" s="21">
        <v>0.1</v>
      </c>
      <c r="H33" s="3"/>
      <c r="I33" s="5"/>
    </row>
    <row r="34" spans="2:9" ht="15" customHeight="1" thickBot="1" x14ac:dyDescent="0.35">
      <c r="B34" s="41" t="s">
        <v>50</v>
      </c>
      <c r="C34" s="49" t="s">
        <v>95</v>
      </c>
      <c r="D34" s="49"/>
      <c r="E34" s="49"/>
      <c r="F34" s="50"/>
      <c r="G34" s="27">
        <v>5</v>
      </c>
      <c r="H34" s="3"/>
      <c r="I34" s="5"/>
    </row>
    <row r="35" spans="2:9" ht="19.5" thickBot="1" x14ac:dyDescent="0.35">
      <c r="B35" s="41" t="s">
        <v>51</v>
      </c>
      <c r="C35" s="49" t="s">
        <v>96</v>
      </c>
      <c r="D35" s="49"/>
      <c r="E35" s="49"/>
      <c r="F35" s="50"/>
      <c r="G35" s="21">
        <v>0.02</v>
      </c>
      <c r="H35" s="3"/>
      <c r="I35" s="5"/>
    </row>
    <row r="36" spans="2:9" ht="24.75" customHeight="1" x14ac:dyDescent="0.25">
      <c r="B36" s="9"/>
      <c r="C36" s="10"/>
      <c r="D36" s="10"/>
      <c r="E36" s="10"/>
      <c r="F36" s="10"/>
      <c r="G36" s="5"/>
      <c r="H36" s="3"/>
      <c r="I36" s="5"/>
    </row>
    <row r="37" spans="2:9" x14ac:dyDescent="0.25">
      <c r="B37" s="16"/>
    </row>
    <row r="38" spans="2:9" x14ac:dyDescent="0.25">
      <c r="B38" s="16"/>
    </row>
  </sheetData>
  <mergeCells count="29">
    <mergeCell ref="C6:F6"/>
    <mergeCell ref="C7:F7"/>
    <mergeCell ref="B15:F15"/>
    <mergeCell ref="C8:F8"/>
    <mergeCell ref="C9:F9"/>
    <mergeCell ref="C10:F10"/>
    <mergeCell ref="C11:F11"/>
    <mergeCell ref="C12:F12"/>
    <mergeCell ref="C13:F13"/>
    <mergeCell ref="C26:F26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33:F33"/>
    <mergeCell ref="C34:F34"/>
    <mergeCell ref="C35:F35"/>
    <mergeCell ref="C27:F27"/>
    <mergeCell ref="C28:F28"/>
    <mergeCell ref="C29:F29"/>
    <mergeCell ref="C30:F30"/>
    <mergeCell ref="C31:F31"/>
    <mergeCell ref="C32:F32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8"/>
  <sheetViews>
    <sheetView showGridLines="0" tabSelected="1" zoomScale="80" zoomScaleNormal="80" workbookViewId="0">
      <selection activeCell="B5" sqref="B5"/>
    </sheetView>
  </sheetViews>
  <sheetFormatPr baseColWidth="10" defaultColWidth="8.140625" defaultRowHeight="15.75" x14ac:dyDescent="0.25"/>
  <cols>
    <col min="1" max="1" width="8.140625" style="1"/>
    <col min="2" max="2" width="30" style="1" customWidth="1"/>
    <col min="3" max="3" width="7.42578125" style="1" customWidth="1"/>
    <col min="4" max="4" width="14.85546875" style="1" bestFit="1" customWidth="1"/>
    <col min="5" max="5" width="42.7109375" style="1" customWidth="1"/>
    <col min="6" max="6" width="18.42578125" style="1" customWidth="1"/>
    <col min="7" max="16384" width="8.140625" style="1"/>
  </cols>
  <sheetData>
    <row r="1" spans="2:12" ht="15" customHeight="1" x14ac:dyDescent="0.25"/>
    <row r="2" spans="2:12" customFormat="1" ht="54.9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ht="15" customHeight="1" x14ac:dyDescent="0.25"/>
    <row r="4" spans="2:12" ht="15" customHeight="1" x14ac:dyDescent="0.25">
      <c r="B4" s="9"/>
      <c r="C4" s="10"/>
      <c r="D4" s="10"/>
      <c r="E4" s="10"/>
      <c r="F4" s="5"/>
    </row>
    <row r="5" spans="2:12" ht="16.5" thickBot="1" x14ac:dyDescent="0.3"/>
    <row r="6" spans="2:12" ht="24" customHeight="1" thickBot="1" x14ac:dyDescent="0.3">
      <c r="B6" s="9"/>
      <c r="C6" s="10"/>
      <c r="D6" s="10"/>
      <c r="E6" s="30" t="s">
        <v>103</v>
      </c>
      <c r="F6" s="40">
        <f>F18+F25+F31</f>
        <v>329.95138888888891</v>
      </c>
    </row>
    <row r="7" spans="2:12" ht="20.25" customHeight="1" thickBot="1" x14ac:dyDescent="0.3"/>
    <row r="8" spans="2:12" ht="19.5" thickBot="1" x14ac:dyDescent="0.3">
      <c r="B8" s="60" t="s">
        <v>97</v>
      </c>
      <c r="C8" s="61"/>
      <c r="D8" s="61"/>
      <c r="E8" s="61"/>
      <c r="F8" s="61"/>
    </row>
    <row r="9" spans="2:12" ht="19.5" thickBot="1" x14ac:dyDescent="0.3">
      <c r="B9" s="11"/>
      <c r="C9" s="12"/>
      <c r="D9" s="12"/>
      <c r="E9" s="12"/>
      <c r="F9" s="38" t="s">
        <v>52</v>
      </c>
    </row>
    <row r="10" spans="2:12" ht="19.5" thickBot="1" x14ac:dyDescent="0.3">
      <c r="B10" s="31" t="s">
        <v>53</v>
      </c>
      <c r="C10" s="68" t="s">
        <v>54</v>
      </c>
      <c r="D10" s="69"/>
      <c r="E10" s="31"/>
      <c r="F10" s="31" t="s">
        <v>55</v>
      </c>
    </row>
    <row r="11" spans="2:12" ht="21.75" customHeight="1" thickBot="1" x14ac:dyDescent="0.3">
      <c r="B11" s="62" t="s">
        <v>56</v>
      </c>
      <c r="C11" s="62" t="s">
        <v>57</v>
      </c>
      <c r="D11" s="39" t="s">
        <v>58</v>
      </c>
      <c r="E11" s="33">
        <f>'Hora máquina'!$G$7-'Hora máquina'!$G$8</f>
        <v>445000</v>
      </c>
      <c r="F11" s="63">
        <f>IFERROR(E11/E12,0)</f>
        <v>49.444444444444443</v>
      </c>
    </row>
    <row r="12" spans="2:12" ht="22.5" customHeight="1" thickBot="1" x14ac:dyDescent="0.3">
      <c r="B12" s="62"/>
      <c r="C12" s="62"/>
      <c r="D12" s="34" t="s">
        <v>4</v>
      </c>
      <c r="E12" s="33">
        <f>'Hora máquina'!$G$9</f>
        <v>9000</v>
      </c>
      <c r="F12" s="64"/>
    </row>
    <row r="13" spans="2:12" ht="19.5" thickBot="1" x14ac:dyDescent="0.3">
      <c r="B13" s="62" t="s">
        <v>59</v>
      </c>
      <c r="C13" s="62" t="s">
        <v>60</v>
      </c>
      <c r="D13" s="39" t="s">
        <v>61</v>
      </c>
      <c r="E13" s="33">
        <f>('Hora máquina'!G7+'Hora máquina'!G8)*'Hora máquina'!G11</f>
        <v>83250</v>
      </c>
      <c r="F13" s="63">
        <f>IFERROR(E13/E14,0)</f>
        <v>27.75</v>
      </c>
    </row>
    <row r="14" spans="2:12" ht="21.75" customHeight="1" thickBot="1" x14ac:dyDescent="0.3">
      <c r="B14" s="62"/>
      <c r="C14" s="62"/>
      <c r="D14" s="34" t="s">
        <v>62</v>
      </c>
      <c r="E14" s="33">
        <f>2*'Hora máquina'!G10</f>
        <v>3000</v>
      </c>
      <c r="F14" s="64"/>
    </row>
    <row r="15" spans="2:12" ht="19.5" thickBot="1" x14ac:dyDescent="0.3">
      <c r="B15" s="62" t="s">
        <v>63</v>
      </c>
      <c r="C15" s="62" t="s">
        <v>64</v>
      </c>
      <c r="D15" s="39" t="s">
        <v>65</v>
      </c>
      <c r="E15" s="33">
        <f>('Hora máquina'!G7+'Hora máquina'!G8)*'Hora máquina'!G12</f>
        <v>22200</v>
      </c>
      <c r="F15" s="63">
        <f>IFERROR(E15/E16,0)</f>
        <v>7.4</v>
      </c>
    </row>
    <row r="16" spans="2:12" ht="21.75" customHeight="1" thickBot="1" x14ac:dyDescent="0.3">
      <c r="B16" s="62"/>
      <c r="C16" s="62"/>
      <c r="D16" s="34" t="s">
        <v>62</v>
      </c>
      <c r="E16" s="33">
        <f>2*'Hora máquina'!G10</f>
        <v>3000</v>
      </c>
      <c r="F16" s="64"/>
    </row>
    <row r="17" spans="2:6" ht="38.25" thickBot="1" x14ac:dyDescent="0.3">
      <c r="B17" s="32" t="s">
        <v>66</v>
      </c>
      <c r="C17" s="32" t="s">
        <v>67</v>
      </c>
      <c r="D17" s="32" t="s">
        <v>68</v>
      </c>
      <c r="E17" s="33">
        <f>'Hora máquina'!G13*F11</f>
        <v>43.511111111111113</v>
      </c>
      <c r="F17" s="33">
        <f>E17</f>
        <v>43.511111111111113</v>
      </c>
    </row>
    <row r="18" spans="2:6" ht="24" customHeight="1" thickBot="1" x14ac:dyDescent="0.3">
      <c r="B18" s="65" t="s">
        <v>99</v>
      </c>
      <c r="C18" s="66"/>
      <c r="D18" s="66"/>
      <c r="E18" s="67"/>
      <c r="F18" s="37">
        <f>SUM(F11:F17)</f>
        <v>128.10555555555555</v>
      </c>
    </row>
    <row r="19" spans="2:6" ht="15.75" customHeight="1" thickBot="1" x14ac:dyDescent="0.3">
      <c r="B19" s="14"/>
      <c r="C19" s="14"/>
      <c r="D19" s="14"/>
      <c r="E19" s="14"/>
      <c r="F19" s="13"/>
    </row>
    <row r="20" spans="2:6" ht="15.75" customHeight="1" thickBot="1" x14ac:dyDescent="0.3">
      <c r="B20" s="60" t="s">
        <v>100</v>
      </c>
      <c r="C20" s="61"/>
      <c r="D20" s="61"/>
      <c r="E20" s="61"/>
      <c r="F20" s="61"/>
    </row>
    <row r="21" spans="2:6" ht="19.5" thickBot="1" x14ac:dyDescent="0.3">
      <c r="B21" s="32" t="s">
        <v>69</v>
      </c>
      <c r="C21" s="32" t="s">
        <v>70</v>
      </c>
      <c r="D21" s="32" t="s">
        <v>71</v>
      </c>
      <c r="E21" s="33">
        <f>'Hora máquina'!G19*'Hora máquina'!G20</f>
        <v>135.36000000000001</v>
      </c>
      <c r="F21" s="36">
        <f>E21</f>
        <v>135.36000000000001</v>
      </c>
    </row>
    <row r="22" spans="2:6" ht="36" customHeight="1" thickBot="1" x14ac:dyDescent="0.3">
      <c r="B22" s="32" t="s">
        <v>72</v>
      </c>
      <c r="C22" s="32" t="s">
        <v>73</v>
      </c>
      <c r="D22" s="32" t="s">
        <v>74</v>
      </c>
      <c r="E22" s="33">
        <f>('Hora máquina'!G24+'Hora máquina'!G25)*'Hora máquina'!G26</f>
        <v>16.353333333333332</v>
      </c>
      <c r="F22" s="35">
        <f>E22</f>
        <v>16.353333333333332</v>
      </c>
    </row>
    <row r="23" spans="2:6" ht="33" customHeight="1" thickBot="1" x14ac:dyDescent="0.3">
      <c r="B23" s="32" t="s">
        <v>75</v>
      </c>
      <c r="C23" s="32" t="s">
        <v>76</v>
      </c>
      <c r="D23" s="32" t="s">
        <v>77</v>
      </c>
      <c r="E23" s="33">
        <f>IFERROR('Hora máquina'!G27/'Hora máquina'!G28,0)</f>
        <v>7.5</v>
      </c>
      <c r="F23" s="33">
        <f>E23</f>
        <v>7.5</v>
      </c>
    </row>
    <row r="24" spans="2:6" ht="38.25" thickBot="1" x14ac:dyDescent="0.3">
      <c r="B24" s="32" t="s">
        <v>78</v>
      </c>
      <c r="C24" s="32" t="s">
        <v>79</v>
      </c>
      <c r="D24" s="32" t="s">
        <v>80</v>
      </c>
      <c r="E24" s="33">
        <f>IFERROR('Hora máquina'!G30/'Hora máquina'!G29,0)</f>
        <v>2.36</v>
      </c>
      <c r="F24" s="33">
        <f>E24</f>
        <v>2.36</v>
      </c>
    </row>
    <row r="25" spans="2:6" ht="24" customHeight="1" thickBot="1" x14ac:dyDescent="0.3">
      <c r="B25" s="65" t="s">
        <v>98</v>
      </c>
      <c r="C25" s="66"/>
      <c r="D25" s="66"/>
      <c r="E25" s="67"/>
      <c r="F25" s="37">
        <f>SUM(F21:F24)</f>
        <v>161.57333333333335</v>
      </c>
    </row>
    <row r="26" spans="2:6" ht="16.5" thickBot="1" x14ac:dyDescent="0.3">
      <c r="B26" s="14"/>
      <c r="C26" s="14"/>
      <c r="D26" s="14"/>
      <c r="E26" s="14"/>
      <c r="F26" s="15"/>
    </row>
    <row r="27" spans="2:6" ht="24" customHeight="1" thickBot="1" x14ac:dyDescent="0.3">
      <c r="B27" s="60" t="s">
        <v>101</v>
      </c>
      <c r="C27" s="61"/>
      <c r="D27" s="61"/>
      <c r="E27" s="61"/>
      <c r="F27" s="61"/>
    </row>
    <row r="28" spans="2:6" ht="38.25" thickBot="1" x14ac:dyDescent="0.3">
      <c r="B28" s="32" t="s">
        <v>81</v>
      </c>
      <c r="C28" s="32" t="s">
        <v>82</v>
      </c>
      <c r="D28" s="32" t="s">
        <v>83</v>
      </c>
      <c r="E28" s="33">
        <f>IFERROR('Hora máquina'!G31/'Hora máquina'!G32,0)</f>
        <v>40.152500000000003</v>
      </c>
      <c r="F28" s="33">
        <f>E28</f>
        <v>40.152500000000003</v>
      </c>
    </row>
    <row r="29" spans="2:6" ht="38.25" thickBot="1" x14ac:dyDescent="0.3">
      <c r="B29" s="32" t="s">
        <v>84</v>
      </c>
      <c r="C29" s="32" t="s">
        <v>85</v>
      </c>
      <c r="D29" s="32" t="s">
        <v>86</v>
      </c>
      <c r="E29" s="33">
        <f>IFERROR('Hora máquina'!G33/'Hora máquina'!G34,0)</f>
        <v>0.02</v>
      </c>
      <c r="F29" s="33">
        <f>E29</f>
        <v>0.02</v>
      </c>
    </row>
    <row r="30" spans="2:6" ht="38.25" thickBot="1" x14ac:dyDescent="0.3">
      <c r="B30" s="32" t="s">
        <v>87</v>
      </c>
      <c r="C30" s="32" t="s">
        <v>88</v>
      </c>
      <c r="D30" s="32" t="s">
        <v>89</v>
      </c>
      <c r="E30" s="33">
        <f>IFERROR('Hora máquina'!G35*'Hora máquina'!G34,0)</f>
        <v>0.1</v>
      </c>
      <c r="F30" s="33">
        <f>E30</f>
        <v>0.1</v>
      </c>
    </row>
    <row r="31" spans="2:6" ht="24" customHeight="1" thickBot="1" x14ac:dyDescent="0.3">
      <c r="B31" s="65" t="s">
        <v>102</v>
      </c>
      <c r="C31" s="66"/>
      <c r="D31" s="66"/>
      <c r="E31" s="67"/>
      <c r="F31" s="37">
        <f>SUM(F28:F30)</f>
        <v>40.272500000000008</v>
      </c>
    </row>
    <row r="32" spans="2:6" ht="27.75" customHeight="1" x14ac:dyDescent="0.25"/>
    <row r="36" spans="2:2" x14ac:dyDescent="0.25">
      <c r="B36" s="16"/>
    </row>
    <row r="37" spans="2:2" x14ac:dyDescent="0.25">
      <c r="B37" s="16"/>
    </row>
    <row r="38" spans="2:2" x14ac:dyDescent="0.25">
      <c r="B38" s="16"/>
    </row>
  </sheetData>
  <mergeCells count="16">
    <mergeCell ref="B8:F8"/>
    <mergeCell ref="B11:B12"/>
    <mergeCell ref="C11:C12"/>
    <mergeCell ref="F11:F12"/>
    <mergeCell ref="B31:E31"/>
    <mergeCell ref="B15:B16"/>
    <mergeCell ref="C15:C16"/>
    <mergeCell ref="F15:F16"/>
    <mergeCell ref="B13:B14"/>
    <mergeCell ref="C13:C14"/>
    <mergeCell ref="F13:F14"/>
    <mergeCell ref="B20:F20"/>
    <mergeCell ref="C10:D10"/>
    <mergeCell ref="B18:E18"/>
    <mergeCell ref="B25:E25"/>
    <mergeCell ref="B27:F27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- AYUDA -</vt:lpstr>
      <vt:lpstr>Hora máquina</vt:lpstr>
      <vt:lpstr>Cálculo del Costo por hora</vt:lpstr>
      <vt:lpstr>'Cálculo del Costo por hora'!Área_de_impresión</vt:lpstr>
      <vt:lpstr>'Hora máquina'!Área_de_impresión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2020-02-11T19:05:54Z</dcterms:created>
  <dcterms:modified xsi:type="dcterms:W3CDTF">2025-09-08T16:07:24Z</dcterms:modified>
</cp:coreProperties>
</file>